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OUTUBRO-2021\HEC - COVID\CGM\"/>
    </mc:Choice>
  </mc:AlternateContent>
  <xr:revisionPtr revIDLastSave="0" documentId="8_{7BD73891-AB7D-42D8-B47B-CD07BA3DC0CD}" xr6:coauthVersionLast="45" xr6:coauthVersionMax="45" xr10:uidLastSave="{00000000-0000-0000-0000-000000000000}"/>
  <bookViews>
    <workbookView xWindow="-120" yWindow="-120" windowWidth="24240" windowHeight="13140" xr2:uid="{211DB290-FD78-4BB8-BC69-BDFF6FAFB641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1" i="1"/>
  <c r="F17" i="1"/>
  <c r="F18" i="1"/>
  <c r="F24" i="1" s="1"/>
  <c r="F25" i="1" s="1"/>
  <c r="F30" i="1"/>
  <c r="F31" i="1"/>
  <c r="F32" i="1"/>
  <c r="F33" i="1"/>
  <c r="F29" i="1" s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3" i="1"/>
  <c r="F52" i="1" s="1"/>
  <c r="F54" i="1"/>
  <c r="F60" i="1"/>
  <c r="F62" i="1"/>
  <c r="F63" i="1"/>
  <c r="F64" i="1"/>
  <c r="F65" i="1"/>
  <c r="F68" i="1"/>
  <c r="F70" i="1"/>
  <c r="F69" i="1" s="1"/>
  <c r="F67" i="1" s="1"/>
  <c r="F61" i="1" s="1"/>
  <c r="F71" i="1"/>
  <c r="F72" i="1"/>
  <c r="F74" i="1"/>
  <c r="F76" i="1"/>
  <c r="F77" i="1"/>
  <c r="F79" i="1"/>
  <c r="F78" i="1" s="1"/>
  <c r="F81" i="1"/>
  <c r="F80" i="1" s="1"/>
  <c r="F82" i="1"/>
  <c r="F84" i="1"/>
  <c r="F83" i="1" s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8" i="1"/>
  <c r="F119" i="1"/>
  <c r="F120" i="1"/>
  <c r="F116" i="1" s="1"/>
  <c r="F121" i="1"/>
  <c r="F122" i="1"/>
  <c r="F124" i="1"/>
  <c r="F123" i="1" s="1"/>
  <c r="F125" i="1"/>
  <c r="F126" i="1"/>
  <c r="F128" i="1"/>
  <c r="F127" i="1" s="1"/>
  <c r="F129" i="1"/>
  <c r="F131" i="1"/>
  <c r="F130" i="1" s="1"/>
  <c r="F132" i="1"/>
  <c r="F133" i="1"/>
  <c r="F136" i="1"/>
  <c r="F135" i="1" s="1"/>
  <c r="F134" i="1" s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5" i="1"/>
  <c r="F154" i="1" s="1"/>
  <c r="F153" i="1" s="1"/>
  <c r="F152" i="1" s="1"/>
  <c r="F156" i="1"/>
  <c r="F157" i="1"/>
  <c r="F158" i="1"/>
  <c r="F159" i="1"/>
  <c r="F162" i="1"/>
  <c r="F163" i="1"/>
  <c r="F164" i="1"/>
  <c r="F161" i="1" s="1"/>
  <c r="F160" i="1" s="1"/>
  <c r="F165" i="1"/>
  <c r="F166" i="1"/>
  <c r="F167" i="1"/>
  <c r="F168" i="1"/>
  <c r="F169" i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7" i="1"/>
  <c r="F208" i="1"/>
  <c r="F209" i="1"/>
  <c r="F210" i="1"/>
  <c r="F216" i="1"/>
  <c r="F217" i="1"/>
  <c r="F218" i="1"/>
  <c r="F220" i="1"/>
  <c r="F222" i="1" s="1"/>
  <c r="F227" i="1"/>
  <c r="F230" i="1"/>
  <c r="F236" i="1"/>
  <c r="F239" i="1" s="1"/>
  <c r="F237" i="1"/>
  <c r="F238" i="1"/>
  <c r="F247" i="1"/>
  <c r="F257" i="1" s="1"/>
  <c r="F255" i="1"/>
  <c r="F271" i="1"/>
  <c r="F273" i="1"/>
  <c r="F274" i="1"/>
  <c r="F275" i="1"/>
  <c r="F272" i="1" s="1"/>
  <c r="F276" i="1"/>
  <c r="F277" i="1"/>
  <c r="F278" i="1"/>
  <c r="F284" i="1"/>
  <c r="F285" i="1" s="1"/>
  <c r="F175" i="1" s="1"/>
  <c r="F115" i="1" l="1"/>
  <c r="F114" i="1" s="1"/>
  <c r="F97" i="1"/>
  <c r="F38" i="1"/>
  <c r="F179" i="1" s="1"/>
  <c r="F263" i="1"/>
  <c r="F174" i="1"/>
  <c r="F279" i="1"/>
  <c r="F28" i="1"/>
  <c r="F177" i="1" s="1"/>
  <c r="F180" i="1" s="1"/>
  <c r="F262" i="1"/>
  <c r="F266" i="1" s="1"/>
  <c r="F178" i="1" l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<sst xmlns="http://schemas.openxmlformats.org/spreadsheetml/2006/main" count="634" uniqueCount="409">
  <si>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</si>
  <si>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</si>
  <si>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</si>
  <si>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</si>
  <si>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</si>
  <si>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</si>
  <si>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</si>
  <si>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</si>
  <si>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</si>
  <si>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</si>
  <si>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</si>
  <si>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</si>
  <si>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</si>
  <si>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</si>
  <si>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</si>
  <si>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</si>
  <si>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</si>
  <si>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</si>
  <si>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</si>
  <si>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</si>
  <si>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</si>
  <si>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</si>
  <si>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</si>
  <si>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</si>
  <si>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</si>
  <si>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</si>
  <si>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</si>
  <si>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</si>
  <si>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</si>
  <si>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</si>
  <si>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</si>
  <si>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</si>
  <si>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</si>
  <si>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</si>
  <si>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</si>
  <si>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</si>
  <si>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</si>
  <si>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</si>
  <si>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</si>
  <si>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</si>
  <si>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</si>
  <si>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</si>
  <si>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</si>
  <si>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</si>
  <si>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</si>
  <si>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</si>
  <si>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</si>
  <si>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</si>
  <si>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</si>
  <si>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</si>
  <si>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</si>
  <si>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</si>
  <si>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</si>
  <si>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</si>
  <si>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</si>
  <si>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</si>
  <si>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</si>
  <si>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</si>
  <si>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</si>
  <si>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</si>
  <si>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</si>
  <si>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</si>
  <si>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</si>
  <si>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</si>
  <si>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</si>
  <si>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</si>
  <si>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</si>
  <si>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</si>
  <si>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</si>
  <si>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</si>
  <si>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</si>
  <si>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</si>
  <si>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</si>
  <si>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</si>
  <si>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</si>
  <si>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</si>
  <si>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</si>
  <si>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</si>
  <si>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</si>
  <si>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</si>
  <si>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</si>
  <si>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</si>
  <si>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</si>
  <si>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</si>
  <si>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</si>
  <si>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</si>
  <si>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</si>
  <si>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</si>
  <si>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</si>
  <si>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</si>
  <si>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</si>
  <si>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</si>
  <si>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</si>
  <si>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</si>
  <si>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</si>
  <si>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</si>
  <si>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</si>
  <si>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</si>
  <si>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</si>
  <si>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</si>
  <si>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</si>
  <si>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</si>
  <si>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</si>
  <si>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</si>
  <si>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</si>
  <si>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</si>
  <si>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</si>
  <si>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</si>
  <si>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</si>
  <si>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</si>
  <si>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</si>
  <si>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</si>
  <si>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</si>
  <si>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</si>
  <si>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</si>
  <si>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</si>
  <si>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</si>
  <si>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</si>
  <si>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</si>
  <si>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</si>
  <si>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</si>
  <si>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</si>
  <si>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</si>
  <si>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</si>
  <si>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</si>
  <si>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</si>
  <si>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</si>
  <si>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</si>
  <si>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</si>
  <si>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</si>
  <si>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</si>
  <si>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</si>
  <si>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</si>
  <si>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</si>
  <si>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</si>
  <si>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</si>
  <si>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</si>
  <si>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</si>
  <si>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</si>
  <si>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</si>
  <si>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</si>
  <si>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</si>
  <si>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</si>
  <si>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</si>
  <si>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</si>
  <si>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</si>
  <si>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</si>
  <si>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</si>
  <si>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</si>
  <si>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</si>
  <si>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</si>
  <si>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</si>
  <si>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</si>
  <si>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</si>
  <si>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</si>
  <si>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</si>
  <si>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</si>
  <si>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</si>
  <si>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</si>
  <si>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</si>
  <si>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</si>
  <si>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</si>
  <si>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</si>
  <si>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</si>
  <si>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</si>
  <si>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</si>
  <si>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</si>
  <si>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</si>
  <si>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</si>
  <si>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</si>
  <si>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</si>
  <si>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</si>
  <si>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</si>
  <si>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</si>
  <si>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</si>
  <si>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</si>
  <si>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</si>
  <si>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</si>
  <si>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</si>
  <si>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</si>
  <si>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</si>
  <si>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</si>
  <si>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</si>
  <si>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</si>
  <si>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</si>
  <si>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</si>
  <si>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</si>
  <si>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</si>
  <si>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</si>
  <si>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</si>
  <si>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</si>
  <si>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</si>
  <si>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</si>
  <si>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</si>
  <si>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</si>
  <si>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</si>
  <si>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</si>
  <si>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</si>
  <si>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</si>
  <si>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</si>
  <si>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</si>
  <si>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</si>
  <si>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</si>
  <si>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</si>
  <si>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</si>
  <si>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</si>
  <si>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</si>
  <si>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</si>
  <si>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</si>
  <si>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</si>
  <si>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</si>
  <si>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</si>
  <si>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</si>
  <si>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</si>
  <si>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</si>
  <si>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</si>
  <si>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</si>
  <si>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</si>
  <si>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</si>
  <si>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</si>
  <si>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</si>
  <si>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</si>
  <si>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</si>
  <si>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</si>
  <si>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</si>
  <si>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</si>
  <si>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</si>
  <si>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</si>
  <si>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</si>
  <si>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</si>
  <si>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</si>
  <si>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</si>
  <si>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</si>
  <si>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</si>
  <si>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</si>
  <si>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</si>
  <si>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</si>
  <si>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</si>
  <si>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</si>
  <si>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</si>
  <si>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</si>
  <si>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</si>
  <si>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</si>
  <si>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</si>
  <si>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</si>
  <si>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</si>
  <si>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</si>
  <si>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</si>
  <si>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</si>
  <si>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</si>
  <si>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</si>
  <si>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</si>
  <si>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</si>
  <si>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</si>
  <si>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</si>
  <si>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</si>
  <si>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</si>
  <si>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</si>
  <si>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</si>
  <si>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</si>
  <si>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</si>
  <si>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</si>
  <si>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</si>
  <si>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</si>
  <si>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</si>
  <si>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</si>
  <si>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</si>
  <si>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</si>
  <si>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</si>
  <si>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</si>
  <si>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</si>
  <si>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</si>
  <si>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</si>
  <si>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</si>
  <si>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</si>
  <si>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</si>
  <si>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</si>
  <si>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</si>
  <si>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</si>
  <si>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</si>
  <si>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</si>
  <si>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</si>
  <si>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</si>
  <si>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</si>
  <si>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</si>
  <si>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</si>
  <si>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</si>
  <si>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</si>
  <si>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</si>
  <si>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</si>
  <si>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</si>
  <si>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</si>
  <si>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</si>
  <si>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</si>
  <si>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</si>
  <si>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</si>
  <si>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</si>
  <si>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</si>
  <si>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</si>
  <si>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</si>
  <si>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</si>
  <si>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</si>
  <si>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</si>
  <si>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</si>
  <si>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</si>
  <si>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</si>
  <si>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</si>
  <si>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</si>
  <si>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</si>
  <si>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</si>
  <si>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</si>
  <si>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</si>
  <si>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</si>
  <si>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</si>
  <si>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</si>
  <si>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</si>
  <si>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</si>
  <si>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</si>
  <si>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</si>
  <si>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</si>
  <si>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</si>
  <si>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</si>
  <si>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</si>
  <si>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</si>
  <si>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</si>
  <si>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</si>
  <si>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</si>
  <si>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</si>
  <si>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</si>
  <si>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</si>
  <si>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</si>
  <si>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</si>
  <si>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</si>
  <si>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</si>
  <si>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</si>
  <si>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</si>
  <si>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</si>
  <si>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</si>
  <si>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</si>
  <si>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</si>
  <si>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</si>
  <si>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</si>
  <si>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</si>
  <si>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</si>
  <si>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</si>
  <si>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</si>
  <si>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</si>
  <si>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</si>
  <si>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</si>
  <si>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</si>
  <si>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</si>
  <si>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</si>
  <si>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</si>
  <si>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</si>
  <si>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</si>
  <si>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</si>
  <si>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</si>
  <si>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</si>
  <si>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</si>
  <si>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</si>
  <si>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</si>
  <si>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</si>
  <si>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</si>
  <si>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</si>
  <si>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</si>
  <si>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</si>
  <si>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</si>
  <si>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</si>
  <si>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</si>
  <si>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</si>
  <si>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</si>
  <si>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</si>
  <si>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</si>
  <si>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</si>
  <si>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</si>
  <si>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</si>
  <si>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</si>
  <si>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</si>
  <si>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</si>
  <si>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</si>
  <si>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</si>
  <si>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</si>
  <si>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</si>
  <si>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</si>
  <si>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</si>
  <si>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</si>
  <si>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</si>
  <si>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</si>
  <si>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</si>
  <si>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</si>
  <si>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</si>
  <si>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</si>
  <si>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</si>
  <si>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</si>
  <si>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</si>
  <si>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</si>
  <si>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ROBERTA MONTEIRO</t>
  </si>
  <si>
    <t>HECPI - COVID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</si>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</sst>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14C677F1-2270-42DD-8BD6-31A15A58B54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66EB8D34-BD9A-490F-BE1F-E34076BD76B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D5AEE0B4-1E69-410F-A01C-1BE05E176E9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0.2021%20-%20PCF%202021%20-%20REV%2007%20editada%20em%2010.06.2021%20-%20COV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Turnover"/>
      <sheetName val="RPA"/>
      <sheetName val="MEM.CÁLC.FP.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9">
          <cell r="C9">
            <v>10037.91</v>
          </cell>
        </row>
        <row r="10">
          <cell r="C10">
            <v>142168.79999999999</v>
          </cell>
        </row>
        <row r="25">
          <cell r="C25">
            <v>0</v>
          </cell>
        </row>
        <row r="30">
          <cell r="C30">
            <v>152206.71</v>
          </cell>
        </row>
        <row r="34">
          <cell r="C34">
            <v>37514.400000000001</v>
          </cell>
        </row>
        <row r="35">
          <cell r="C35">
            <v>0</v>
          </cell>
        </row>
        <row r="40">
          <cell r="C40">
            <v>0</v>
          </cell>
        </row>
        <row r="41">
          <cell r="C41">
            <v>50235.64</v>
          </cell>
        </row>
        <row r="44">
          <cell r="C44">
            <v>0</v>
          </cell>
        </row>
        <row r="45">
          <cell r="C45">
            <v>0</v>
          </cell>
        </row>
        <row r="47">
          <cell r="C47">
            <v>0</v>
          </cell>
        </row>
        <row r="48">
          <cell r="C48">
            <v>0</v>
          </cell>
        </row>
        <row r="50">
          <cell r="C50">
            <v>0</v>
          </cell>
        </row>
        <row r="55">
          <cell r="C55">
            <v>0</v>
          </cell>
        </row>
        <row r="59">
          <cell r="C59">
            <v>0</v>
          </cell>
        </row>
        <row r="65">
          <cell r="C65">
            <v>87750.040000000008</v>
          </cell>
        </row>
      </sheetData>
      <sheetData sheetId="4">
        <row r="17">
          <cell r="C17" t="str">
            <v/>
          </cell>
        </row>
      </sheetData>
      <sheetData sheetId="5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6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0</v>
          </cell>
          <cell r="F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0</v>
          </cell>
        </row>
        <row r="97">
          <cell r="D97">
            <v>0</v>
          </cell>
        </row>
        <row r="100">
          <cell r="C100">
            <v>0</v>
          </cell>
        </row>
      </sheetData>
      <sheetData sheetId="7">
        <row r="1">
          <cell r="Y1">
            <v>0</v>
          </cell>
        </row>
        <row r="2">
          <cell r="Y2">
            <v>0</v>
          </cell>
        </row>
        <row r="3">
          <cell r="Y3">
            <v>0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111152.8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4.2.2. Contribuições</v>
          </cell>
          <cell r="N11">
            <v>1194</v>
          </cell>
        </row>
        <row r="12">
          <cell r="D12" t="str">
            <v>4.3.2. Tarifas</v>
          </cell>
          <cell r="N12">
            <v>11.05</v>
          </cell>
        </row>
        <row r="13">
          <cell r="D13" t="str">
            <v>4.3.2. Tarifas</v>
          </cell>
          <cell r="N13">
            <v>11.05</v>
          </cell>
        </row>
        <row r="14">
          <cell r="D14" t="str">
            <v>4.3.2. Tarifas</v>
          </cell>
          <cell r="N14">
            <v>11.05</v>
          </cell>
        </row>
        <row r="15">
          <cell r="D15" t="str">
            <v>4.3.2. Tarifas</v>
          </cell>
          <cell r="N15">
            <v>11.05</v>
          </cell>
        </row>
        <row r="16">
          <cell r="D16" t="str">
            <v>4.3.2. Tarifas</v>
          </cell>
          <cell r="N16">
            <v>11.05</v>
          </cell>
        </row>
        <row r="17">
          <cell r="D17" t="str">
            <v>4.3.2. Tarifas</v>
          </cell>
          <cell r="N17">
            <v>11.05</v>
          </cell>
        </row>
        <row r="18">
          <cell r="D18" t="str">
            <v>4.3.2. Tarifas</v>
          </cell>
          <cell r="N18">
            <v>11.05</v>
          </cell>
        </row>
        <row r="19">
          <cell r="D19" t="str">
            <v>4.3.2. Tarifas</v>
          </cell>
          <cell r="N19">
            <v>11.05</v>
          </cell>
        </row>
        <row r="20">
          <cell r="D20" t="str">
            <v xml:space="preserve">3.6.1. Manutenção de Bem Imóvel </v>
          </cell>
          <cell r="N20">
            <v>3000</v>
          </cell>
        </row>
        <row r="21">
          <cell r="D21" t="str">
            <v>11.5.4.4. Locação de Equipamentos Médico-Hospitalares (Pessoa Jurídica)</v>
          </cell>
          <cell r="N21">
            <v>840</v>
          </cell>
        </row>
        <row r="22">
          <cell r="D22" t="str">
            <v>11.5.4.3. Locação de Máquinas e Equipamentos (Pessoa Jurídica)</v>
          </cell>
          <cell r="N22">
            <v>1329.72</v>
          </cell>
        </row>
        <row r="23">
          <cell r="D23" t="str">
            <v>11.6.3.1.8. Limpeza</v>
          </cell>
          <cell r="N23">
            <v>49783.13</v>
          </cell>
        </row>
        <row r="24">
          <cell r="D24" t="str">
            <v xml:space="preserve"> 2.2. Medicamentos </v>
          </cell>
          <cell r="N24">
            <v>15000</v>
          </cell>
        </row>
        <row r="25">
          <cell r="D25" t="str">
            <v>11.6.1.1.3. Laboratório</v>
          </cell>
          <cell r="N25">
            <v>21144.400000000001</v>
          </cell>
        </row>
        <row r="26">
          <cell r="D26" t="str">
            <v>11.6.1.1.3. Laboratório</v>
          </cell>
          <cell r="N26">
            <v>13000</v>
          </cell>
        </row>
        <row r="27">
          <cell r="D27" t="str">
            <v>4.2.2. Contribuições</v>
          </cell>
          <cell r="N27">
            <v>2500</v>
          </cell>
        </row>
        <row r="28">
          <cell r="D28" t="str">
            <v>4.3.2. Tarifas</v>
          </cell>
          <cell r="N28">
            <v>11.05</v>
          </cell>
        </row>
        <row r="29">
          <cell r="D29" t="str">
            <v>4.3.2. Tarifas</v>
          </cell>
          <cell r="N29">
            <v>11.05</v>
          </cell>
        </row>
        <row r="30">
          <cell r="D30" t="str">
            <v>4.3.2. Tarifas</v>
          </cell>
          <cell r="N30">
            <v>11.05</v>
          </cell>
        </row>
        <row r="31">
          <cell r="D31" t="str">
            <v>11.5.4.3. Locação de Máquinas e Equipamentos (Pessoa Jurídica)</v>
          </cell>
          <cell r="N31">
            <v>3240</v>
          </cell>
        </row>
        <row r="102">
          <cell r="Q102">
            <v>89337.25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12695666.17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5319273.3999999994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C506D-22E6-43AC-AB15-1082456BE033}">
  <sheetPr>
    <tabColor rgb="FFFFFF00"/>
  </sheetPr>
  <dimension ref="A1:BB493"/>
  <sheetViews>
    <sheetView showGridLines="0" tabSelected="1" topLeftCell="C1" zoomScale="80" zoomScaleNormal="80" workbookViewId="0">
      <selection activeCell="F63" sqref="F63:G63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44470</v>
      </c>
      <c r="G4" s="189">
        <v>1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1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>
        <f>IFERROR(VLOOKUP($C$7,'[1]DADOS (OCULTAR)'!$P$3:$R$56,3,0),"")</f>
        <v>9039744000194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Fundação Professor Martiniano Fernades - IMIP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Março/2021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>
        <f>1546471.89+3360000</f>
        <v>4906471.8899999997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4906471.8899999997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f>(4198.46+20591.12)+(585.52+3847.86)+(1.53)</f>
        <v>29224.489999999998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71">
        <v>2045.76</v>
      </c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0" t="s">
        <v>377</v>
      </c>
      <c r="D24" s="21"/>
      <c r="E24" s="27"/>
      <c r="F24" s="169">
        <f>SUM(F18:G23)</f>
        <v>31270.249999999996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4937742.1399999997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8"/>
      <c r="D26" s="67"/>
      <c r="E26" s="67"/>
      <c r="F26" s="167"/>
      <c r="G26" s="166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5" t="s">
        <v>374</v>
      </c>
      <c r="D28" s="21"/>
      <c r="E28" s="27"/>
      <c r="F28" s="164">
        <f>F29+SUM(F35:F38)</f>
        <v>0</v>
      </c>
      <c r="G28" s="27"/>
      <c r="H28" s="40"/>
      <c r="I28" s="157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59"/>
      <c r="B29" s="5"/>
      <c r="C29" s="163" t="s">
        <v>373</v>
      </c>
      <c r="D29" s="21"/>
      <c r="E29" s="27"/>
      <c r="F29" s="162">
        <f>F30+F33+F34</f>
        <v>0</v>
      </c>
      <c r="G29" s="27"/>
      <c r="H29" s="40"/>
      <c r="I29" s="157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1" t="s">
        <v>372</v>
      </c>
      <c r="D30" s="21"/>
      <c r="E30" s="27"/>
      <c r="F30" s="160">
        <f>F31+F32</f>
        <v>0</v>
      </c>
      <c r="G30" s="27"/>
      <c r="H30" s="40"/>
      <c r="I30" s="157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59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0</v>
      </c>
      <c r="G31" s="27"/>
      <c r="H31" s="40" t="s">
        <v>362</v>
      </c>
      <c r="I31" s="157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59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0</v>
      </c>
      <c r="G32" s="27"/>
      <c r="H32" s="40" t="s">
        <v>362</v>
      </c>
      <c r="I32" s="157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59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7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59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0</v>
      </c>
      <c r="G34" s="27"/>
      <c r="H34" s="40" t="s">
        <v>362</v>
      </c>
      <c r="I34" s="157"/>
      <c r="J34" s="123"/>
      <c r="K34" s="123"/>
      <c r="L34" s="1"/>
      <c r="M34" s="158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0</v>
      </c>
      <c r="G35" s="27"/>
      <c r="H35" s="40" t="s">
        <v>339</v>
      </c>
      <c r="I35" s="157"/>
      <c r="J35" s="123"/>
      <c r="K35" s="123"/>
      <c r="L35" s="158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 t="str">
        <f>IF(G6="SIM","",'[1]MEM.CÁLC.FP.'!$D$97)</f>
        <v/>
      </c>
      <c r="G36" s="27"/>
      <c r="H36" s="40" t="s">
        <v>339</v>
      </c>
      <c r="I36" s="157"/>
      <c r="J36" s="123"/>
      <c r="K36" s="123"/>
      <c r="L36" s="158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0</v>
      </c>
      <c r="G37" s="27"/>
      <c r="H37" s="40" t="s">
        <v>339</v>
      </c>
      <c r="I37" s="157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0</v>
      </c>
      <c r="G38" s="27"/>
      <c r="H38" s="40"/>
      <c r="I38" s="157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6" t="s">
        <v>355</v>
      </c>
      <c r="D39" s="21"/>
      <c r="E39" s="27"/>
      <c r="F39" s="126">
        <f>SUM(F40:G42)</f>
        <v>0</v>
      </c>
      <c r="G39" s="27"/>
      <c r="H39" s="40"/>
      <c r="I39" s="155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0</v>
      </c>
      <c r="G40" s="27"/>
      <c r="H40" s="40" t="s">
        <v>339</v>
      </c>
      <c r="I40" s="155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0</v>
      </c>
      <c r="G41" s="27"/>
      <c r="H41" s="40" t="s">
        <v>339</v>
      </c>
      <c r="I41" s="155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 t="str">
        <f>IF(G6="SIM","",SUM('[1]MEM.CÁLC.FP.'!G6:G7))</f>
        <v/>
      </c>
      <c r="G42" s="27"/>
      <c r="H42" s="40" t="s">
        <v>339</v>
      </c>
      <c r="I42" s="155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0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 t="str">
        <f>IF(G6="SIM","",SUM('[1]MEM.CÁLC.FP.'!G9:G10))</f>
        <v/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0</v>
      </c>
      <c r="G47" s="27"/>
      <c r="H47" s="40"/>
      <c r="I47" s="155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0</v>
      </c>
      <c r="G48" s="27"/>
      <c r="H48" s="40" t="s">
        <v>339</v>
      </c>
      <c r="I48" s="155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0</v>
      </c>
      <c r="G49" s="27"/>
      <c r="H49" s="40" t="s">
        <v>339</v>
      </c>
      <c r="I49" s="155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 t="str">
        <f>IF(G6="SIM","",SUM('[1]MEM.CÁLC.FP.'!G12:G15))</f>
        <v/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0</v>
      </c>
      <c r="G51" s="27"/>
      <c r="H51" s="40" t="s">
        <v>339</v>
      </c>
      <c r="I51" s="155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152206.71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f>'[1]SALDO DE ESTOQUE'!C9</f>
        <v>10037.91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f>'[1]SALDO DE ESTOQUE'!C10</f>
        <v>142168.79999999999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/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/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/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/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56"/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f>'[1]SALDO DE ESTOQUE'!C25</f>
        <v>0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87750.040000000008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f>'[1]SALDO DE ESTOQUE'!C34+'[1]SALDO DE ESTOQUE'!C35</f>
        <v>37514.400000000001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f>'[1]SALDO DE ESTOQUE'!C40+'[1]SALDO DE ESTOQUE'!C41</f>
        <v>50235.64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f>'[1]SALDO DE ESTOQUE'!C44</f>
        <v>0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f>'[1]SALDO DE ESTOQUE'!C45</f>
        <v>0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/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0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f>'[1]SALDO DE ESTOQUE'!C47+'[1]SALDO DE ESTOQUE'!C48+'[1]SALDO DE ESTOQUE'!C49</f>
        <v>0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0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f>'[1]SALDO DE ESTOQUE'!C50</f>
        <v>0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>
        <f>'[1]SALDO DE ESTOQUE'!C53</f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/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>
        <f>'[1]SALDO DE ESTOQUE'!C55</f>
        <v>0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/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f>'[1]SALDO DE ESTOQUE'!C59</f>
        <v>0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f>'[1]SALDO DE ESTOQUE'!C62</f>
        <v>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3815.55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3694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3694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121.54999999999998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0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121.54999999999998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44470</v>
      </c>
      <c r="G92" s="144">
        <f>IF(G4=0,"",G4)</f>
        <v>1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HECPI - COVID</v>
      </c>
      <c r="D95" s="27"/>
      <c r="E95" s="141" t="str">
        <f>IF(E7=0,"",E7)</f>
        <v>ROBERTA MONTEIRO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0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0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0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0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0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0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0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0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0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0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0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0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0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0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0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0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0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0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89337.25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333109.55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4604632.59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IF(AND($G$4=1,$G$6="NÃO"),(8.333+11.111+1.56+0.194+4+9.08)*$F$29/100,IF(AND($G$4=1,$G$6="SIM"),(8.333+11.111+1.56+4+9.08+0.916)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425/20",$G$6="SIM"),(8.333+11.111+1.56+4+$F$184)*$F$29/100))))))))-F38</f>
        <v>0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333109.55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4604632.59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 t="str">
        <f>[1]Turnover!C17</f>
        <v/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44470</v>
      </c>
      <c r="G192" s="109">
        <f>IF(G4=0,"",G4)</f>
        <v>1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HECPI - COVID</v>
      </c>
      <c r="D195" s="27"/>
      <c r="E195" s="101" t="str">
        <f>IF(E7=0,"",E7)</f>
        <v>ROBERTA MONTEIRO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f>1</f>
        <v>1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12695666.17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f>12184546.47+511120.7</f>
        <v>12695667.17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2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4069192.49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f>2096424.09+251419.05+129849.59</f>
        <v>2477692.73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5319273.3999999994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31270.249999999996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0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6942043.4100000001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6942045.4100000001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152206.71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87750.040000000008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239956.75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>
        <v>0</v>
      </c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>
        <v>0</v>
      </c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>
        <v>0</v>
      </c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0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>
        <v>0</v>
      </c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>
        <v>0</v>
      </c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>
        <v>0</v>
      </c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>
        <v>0</v>
      </c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0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0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769597.22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f>IF(AND($G$4=1,$G$6="NÃO"),(8.333+11.111+1.56+0.194+4+9.08)*$F$29/100,IF(AND($G$4=1,$G$6="SIM"),(8.333+11.111+1.56+4+9.08+0.916)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</f>
        <v>0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0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0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0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769597.22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>
        <v>456994.35</v>
      </c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2045.76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459040.11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yco6YoXT21eG4rN8LNGvO08mRGE2TPap7TEUXcpjM7vZevFSplMrZfii6Z2mGeSXQMXsK2DhPPmqib8ma1h34Q==" saltValue="ty/lFD9IdwJ95gH5YN41dA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27777777777801" right="0" top="0.17" bottom="0" header="0" footer="0"/>
  <pageSetup paperSize="9" orientation="portrait" r:id="rId1"/>
  <rowBreaks count="2" manualBreakCount="2">
    <brk id="88" man="1"/>
    <brk id="18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2021-12-01T13:15:05Z</dcterms:created>
  <dcterms:modified xsi:type="dcterms:W3CDTF">2021-12-01T13:15:18Z</dcterms:modified>
</cp:coreProperties>
</file>